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jclm.es\EDUC\SC\PROG_EFECTIVOS\CURSO 2024-2025\BOLSAS PROVISIONALES OPOSICIÓN MAESTROS 2024-25\"/>
    </mc:Choice>
  </mc:AlternateContent>
  <xr:revisionPtr revIDLastSave="0" documentId="13_ncr:1_{3D29918F-D4DE-4931-B038-C698996F2C76}" xr6:coauthVersionLast="47" xr6:coauthVersionMax="47" xr10:uidLastSave="{00000000-0000-0000-0000-000000000000}"/>
  <workbookProtection workbookAlgorithmName="SHA-512" workbookHashValue="zg57UFS9V8CoGErkq/WJOEfKNr0afE2/020j0/BxndYJDCkT+7iXlHKtUgaE55H7cMqlBMugG6OMigu3ANz8yw==" workbookSaltValue="ctANKv1heBO8PnsENl4YSA==" workbookSpinCount="100000" lockStructure="1"/>
  <bookViews>
    <workbookView xWindow="-120" yWindow="-120" windowWidth="29040" windowHeight="15840" xr2:uid="{00000000-000D-0000-FFFF-FFFF00000000}"/>
  </bookViews>
  <sheets>
    <sheet name="BAREMO" sheetId="4" r:id="rId1"/>
    <sheet name="Hoja1" sheetId="6" state="hidden" r:id="rId2"/>
    <sheet name="Cálculo" sheetId="5" state="hidden" r:id="rId3"/>
    <sheet name="Listas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4" l="1"/>
  <c r="B12" i="5" l="1"/>
  <c r="C12" i="5" s="1"/>
  <c r="B11" i="5"/>
  <c r="B9" i="5"/>
  <c r="C9" i="5" s="1"/>
  <c r="B8" i="5"/>
  <c r="B6" i="5"/>
  <c r="C6" i="5" s="1"/>
  <c r="B5" i="5"/>
  <c r="B3" i="5"/>
  <c r="C3" i="5" s="1"/>
  <c r="B2" i="5"/>
  <c r="D2" i="5" s="1"/>
  <c r="D3" i="5" l="1"/>
  <c r="E2" i="5" s="1"/>
  <c r="C2" i="5"/>
  <c r="F2" i="5" s="1"/>
  <c r="G2" i="5" s="1"/>
  <c r="C5" i="5"/>
  <c r="C8" i="5"/>
  <c r="C11" i="5"/>
  <c r="G68" i="4"/>
  <c r="E3" i="5" l="1"/>
  <c r="D5" i="5"/>
  <c r="E5" i="5" s="1"/>
  <c r="F3" i="5"/>
  <c r="G3" i="5" s="1"/>
  <c r="D6" i="5" l="1"/>
  <c r="E6" i="5" s="1"/>
  <c r="F6" i="5" s="1"/>
  <c r="F41" i="4"/>
  <c r="F5" i="5"/>
  <c r="G5" i="5" s="1"/>
  <c r="A2" i="6" l="1"/>
  <c r="G41" i="4" s="1"/>
  <c r="G36" i="4" s="1"/>
  <c r="D8" i="5"/>
  <c r="E8" i="5" s="1"/>
  <c r="G6" i="5"/>
  <c r="G77" i="4"/>
  <c r="G76" i="4"/>
  <c r="G57" i="4"/>
  <c r="G67" i="4"/>
  <c r="G66" i="4"/>
  <c r="G65" i="4"/>
  <c r="G64" i="4"/>
  <c r="G81" i="4"/>
  <c r="G80" i="4"/>
  <c r="G74" i="4"/>
  <c r="G73" i="4"/>
  <c r="G62" i="4"/>
  <c r="G61" i="4"/>
  <c r="G60" i="4" s="1"/>
  <c r="G59" i="4"/>
  <c r="G58" i="4"/>
  <c r="D54" i="4"/>
  <c r="G54" i="4" s="1"/>
  <c r="D9" i="5" l="1"/>
  <c r="F8" i="5"/>
  <c r="G8" i="5" s="1"/>
  <c r="E9" i="5"/>
  <c r="D11" i="5"/>
  <c r="G63" i="4"/>
  <c r="G56" i="4"/>
  <c r="G70" i="4"/>
  <c r="G31" i="4"/>
  <c r="G30" i="4"/>
  <c r="G25" i="4"/>
  <c r="G24" i="4"/>
  <c r="G19" i="4"/>
  <c r="G18" i="4"/>
  <c r="G13" i="4"/>
  <c r="G12" i="4"/>
  <c r="F9" i="5" l="1"/>
  <c r="G9" i="5"/>
  <c r="D12" i="5"/>
  <c r="E12" i="5" s="1"/>
  <c r="E11" i="5"/>
  <c r="G50" i="4"/>
  <c r="G33" i="4"/>
  <c r="G21" i="4"/>
  <c r="G15" i="4"/>
  <c r="G27" i="4"/>
  <c r="F11" i="5" l="1"/>
  <c r="F12" i="5" s="1"/>
  <c r="G11" i="5" l="1"/>
  <c r="G12" i="5" s="1"/>
  <c r="B14" i="5" s="1"/>
  <c r="G10" i="4" s="1"/>
  <c r="G83" i="4" s="1"/>
  <c r="B8" i="4" s="1"/>
</calcChain>
</file>

<file path=xl/sharedStrings.xml><?xml version="1.0" encoding="utf-8"?>
<sst xmlns="http://schemas.openxmlformats.org/spreadsheetml/2006/main" count="130" uniqueCount="91">
  <si>
    <t>MES/FRACCIÓN AÑO (x 0,025):</t>
  </si>
  <si>
    <t>AÑOS (x 0,45):</t>
  </si>
  <si>
    <t>MES/FRACCIÓN (x 0,05):</t>
  </si>
  <si>
    <t>Años</t>
  </si>
  <si>
    <t>Meses</t>
  </si>
  <si>
    <t>TOTAL:</t>
  </si>
  <si>
    <t>DÍAS:</t>
  </si>
  <si>
    <t xml:space="preserve"> 1.4- Años escolares de experiencia docente en especialidades de distinto nivel educativo que el Cuerpo al que opta en otros centros</t>
  </si>
  <si>
    <t>Puntos</t>
  </si>
  <si>
    <t>SI</t>
  </si>
  <si>
    <t>NO</t>
  </si>
  <si>
    <t>APDO3- Formación y otros méritos (máximo 2 puntos)</t>
  </si>
  <si>
    <t>APDO2- Nota final obtenida en la fase de Oposición de la especialidad (máximo 4,5 puntos)</t>
  </si>
  <si>
    <t>APDO1- Experiencia docente previa (máximo 4,5 puntos / 10 años escolares)</t>
  </si>
  <si>
    <t>Se tendrá en cuenta un máximo de 10 años escolares.</t>
  </si>
  <si>
    <t>No podrán acumularse las puntuaciones cuando los servicios se hayan prestado simultáneamente en más de un centro.</t>
  </si>
  <si>
    <t>escala 0 a 10</t>
  </si>
  <si>
    <t>escala 0 a 4</t>
  </si>
  <si>
    <t> 2.2- Postgrados, Doctorado y Premios Extraordinarios</t>
  </si>
  <si>
    <t>2.2.1- Certificado-Diploma acreditativo de Estudios Avanzados</t>
  </si>
  <si>
    <t>2.2.2- Por poseer el título de Doctor</t>
  </si>
  <si>
    <t>2.2.2- Por haber obtenido premio extraordinario en el doctorado</t>
  </si>
  <si>
    <t> 2.3- Otras titulaciones universitarias</t>
  </si>
  <si>
    <t>2.3.1- Titulaciones de primer ciclo</t>
  </si>
  <si>
    <t>2.3.2- Titulaciones de segundo ciclo</t>
  </si>
  <si>
    <t>c) título Técnico Superior de Artes Plásticas y Diseño</t>
  </si>
  <si>
    <t>d) título de Técnico Superior de Formación Profesional</t>
  </si>
  <si>
    <t>e) título de Técnico Deportivo Superior</t>
  </si>
  <si>
    <t>a) título Profesional de Música o Danza</t>
  </si>
  <si>
    <t>3.1 Formación Permanente y otros méritos (máximo 2 puntos)</t>
  </si>
  <si>
    <t>3.1.1 Actividades de formación permanente y perfeccionamiento</t>
  </si>
  <si>
    <t>nº créditos</t>
  </si>
  <si>
    <t>3.2 Exclusivamente para la especialidad de Educación Física</t>
  </si>
  <si>
    <t>Tener calificación "Deportista de alto nivel"</t>
  </si>
  <si>
    <t>3.3 Premio extraordinario en el título alegado para ingreso en el Cuerpo</t>
  </si>
  <si>
    <t>TOTAL DE PUNTOS:</t>
  </si>
  <si>
    <t>TOTAL DE PUNTUACIÓN:</t>
  </si>
  <si>
    <t>2.2- Nota final de la fase de Oposición (0-10)</t>
  </si>
  <si>
    <t>(Informar SOLO la que el participante haya presentado)</t>
  </si>
  <si>
    <t>Días</t>
  </si>
  <si>
    <t>Cuando se traten de notas anteriores al 01/01/2010, se aplicará lo establecido al art. 7.1.3 de la Orden 32/2018.</t>
  </si>
  <si>
    <t>Para realizar el cálculo de la nota final de la fase oposición:</t>
  </si>
  <si>
    <t>NOTA GLOBAL DE LA PRIMERA PRUEBA:</t>
  </si>
  <si>
    <t xml:space="preserve"> 1.3- Años escolares de experiencia docente en especialidades del mismo nivel educativo que el Cuerpo al que opta en otros centros</t>
  </si>
  <si>
    <t>………………………………………………………………………………………………………………..</t>
  </si>
  <si>
    <t>…………………………………………..</t>
  </si>
  <si>
    <t>……………………………………………………………………………………………………..</t>
  </si>
  <si>
    <t>…………………………………………………………………………………………..</t>
  </si>
  <si>
    <t>…………………………………………………………….</t>
  </si>
  <si>
    <t>……………………………………….</t>
  </si>
  <si>
    <r>
      <t>2.1- Expediente académico en el título alegado (</t>
    </r>
    <r>
      <rPr>
        <b/>
        <sz val="8"/>
        <color rgb="FF333333"/>
        <rFont val="Arial"/>
        <family val="2"/>
      </rPr>
      <t>Nota media</t>
    </r>
    <r>
      <rPr>
        <sz val="8"/>
        <color rgb="FF333333"/>
        <rFont val="Arial"/>
        <family val="2"/>
      </rPr>
      <t xml:space="preserve">)  </t>
    </r>
  </si>
  <si>
    <t>…………………………………………………………………………………………………….</t>
  </si>
  <si>
    <t>………………………………………………………………………………..</t>
  </si>
  <si>
    <t>……………………………………………………………………………………………………</t>
  </si>
  <si>
    <t>………………………………………</t>
  </si>
  <si>
    <t>Nota de Prueba Oral (SEGUNDA PRUEBA):</t>
  </si>
  <si>
    <t>dato introducido</t>
  </si>
  <si>
    <t>ctrol 1</t>
  </si>
  <si>
    <t>MESES suma exper</t>
  </si>
  <si>
    <t>ctrol 2</t>
  </si>
  <si>
    <t>SUMAS PARCIALES</t>
  </si>
  <si>
    <t>SUMA TOTAL</t>
  </si>
  <si>
    <t>año1</t>
  </si>
  <si>
    <t>mes1</t>
  </si>
  <si>
    <t>año2</t>
  </si>
  <si>
    <t>mes2</t>
  </si>
  <si>
    <t>año3</t>
  </si>
  <si>
    <t>mes3</t>
  </si>
  <si>
    <t>año4</t>
  </si>
  <si>
    <t>mes4</t>
  </si>
  <si>
    <t>total suma:</t>
  </si>
  <si>
    <t>AÑOS ( x 0,225):</t>
  </si>
  <si>
    <t xml:space="preserve"> 2.4- Titulaciones de enseñanzas de régimen especial y de la formación profesional específica</t>
  </si>
  <si>
    <t>AÑOS (x 0,225):</t>
  </si>
  <si>
    <t>AÑOS (x 0,1125):</t>
  </si>
  <si>
    <t>MES/FRACCIÓN AÑO (x 0,0125):</t>
  </si>
  <si>
    <t>a) como asístente, por cada crédito</t>
  </si>
  <si>
    <t>3.1.2 Actividades de formación relacionadas con otra especialidad</t>
  </si>
  <si>
    <t>CÁLCULO  DE BAREMACIÓN</t>
  </si>
  <si>
    <t>Los aspirantes no podrán alcanzar más de 10 puntos por la valoración de sus méritos.</t>
  </si>
  <si>
    <t xml:space="preserve"> 1.1- Años escolares de experiencia docente en especialidades del Cuerpo al que opta en centros públicos</t>
  </si>
  <si>
    <t>1.2- Años escolares de experiencia docente en especialidades de distintos Cuerpos al que opta en centros públicos</t>
  </si>
  <si>
    <t>A los aspirantes que no formen parte de una bolsa de trabajo solo se les podrá considerar la nota de oposición del proceso selectivo de CLM que les habilite el acceso a la bolsa.</t>
  </si>
  <si>
    <t xml:space="preserve">Tenga en cuenta que la nota final es la media de: nota global PRIMERA PRUEBA y nota SEGUNDA PRUEBA. </t>
  </si>
  <si>
    <t>En caso de no haberse presentado a la SEGUNDA PRUEBA debe consignar un 0.</t>
  </si>
  <si>
    <t>En ningún caso se tendrá en cuenta la nota de oposicón de una especialidad diferente a la bolsa a la que el aspirante quiera formar parte.</t>
  </si>
  <si>
    <t>b) certificado nivel avanzado o equivalente de Escuelas Oficiales de Idiomas</t>
  </si>
  <si>
    <t>b) como ponente, director, coordinador o tutor, por cada crédito</t>
  </si>
  <si>
    <r>
      <t xml:space="preserve">Por año escolar de experiencia docente se entiende tener, al menos, </t>
    </r>
    <r>
      <rPr>
        <b/>
        <u/>
        <sz val="11"/>
        <color theme="1"/>
        <rFont val="Calibri"/>
        <family val="2"/>
        <scheme val="minor"/>
      </rPr>
      <t>nueve meses</t>
    </r>
    <r>
      <rPr>
        <b/>
        <sz val="11"/>
        <color theme="1"/>
        <rFont val="Calibri"/>
        <family val="2"/>
        <scheme val="minor"/>
      </rPr>
      <t xml:space="preserve"> de nombramientos en el mismo curso escolar.</t>
    </r>
  </si>
  <si>
    <t>Nota de prueba 1-A EXAMEN ESCRITO :</t>
  </si>
  <si>
    <t>Nota de prueba 1- B EXAMEN PRÁCTICO: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</si>
</sst>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8"/>
      <color rgb="FF333333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rgb="FF333333"/>
      <name val="Arial"/>
      <family val="2"/>
    </font>
    <font>
      <sz val="11"/>
      <color theme="6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gradientFill>
        <stop position="0">
          <color theme="0"/>
        </stop>
        <stop position="1">
          <color rgb="FFFFCCCC"/>
        </stop>
      </gradientFill>
    </fill>
    <fill>
      <gradientFill degree="180">
        <stop position="0">
          <color theme="0"/>
        </stop>
        <stop position="1">
          <color rgb="FFFFCCCC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degree="45">
        <stop position="0">
          <color theme="0"/>
        </stop>
        <stop position="0.5">
          <color rgb="FFCCFFFF"/>
        </stop>
        <stop position="1">
          <color theme="0"/>
        </stop>
      </gradientFill>
    </fill>
    <fill>
      <gradientFill>
        <stop position="0">
          <color theme="0"/>
        </stop>
        <stop position="1">
          <color rgb="FFFFFF99"/>
        </stop>
      </gradientFill>
    </fill>
    <fill>
      <gradientFill>
        <stop position="0">
          <color theme="0"/>
        </stop>
        <stop position="1">
          <color theme="2"/>
        </stop>
      </gradientFill>
    </fill>
    <fill>
      <gradientFill degree="180">
        <stop position="0">
          <color theme="0"/>
        </stop>
        <stop position="1">
          <color theme="2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rgb="FFEFFB81"/>
        <bgColor auto="1"/>
      </patternFill>
    </fill>
  </fills>
  <borders count="20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medium">
        <color theme="8" tint="-0.24994659260841701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medium">
        <color theme="8" tint="-0.24994659260841701"/>
      </top>
      <bottom/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theme="8" tint="-0.24994659260841701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 applyProtection="1">
      <protection hidden="1"/>
    </xf>
    <xf numFmtId="0" fontId="1" fillId="0" borderId="0" xfId="0" applyFont="1" applyAlignment="1">
      <alignment horizontal="center"/>
    </xf>
    <xf numFmtId="0" fontId="0" fillId="4" borderId="0" xfId="0" applyFill="1"/>
    <xf numFmtId="0" fontId="2" fillId="4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3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3" borderId="0" xfId="0" applyFont="1" applyFill="1" applyAlignment="1">
      <alignment horizontal="left"/>
    </xf>
    <xf numFmtId="164" fontId="0" fillId="0" borderId="0" xfId="0" applyNumberFormat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hidden="1"/>
    </xf>
    <xf numFmtId="0" fontId="0" fillId="5" borderId="0" xfId="0" applyFill="1" applyAlignment="1">
      <alignment horizontal="left" vertical="center"/>
    </xf>
    <xf numFmtId="0" fontId="0" fillId="5" borderId="0" xfId="0" applyFill="1"/>
    <xf numFmtId="0" fontId="5" fillId="5" borderId="0" xfId="0" applyFont="1" applyFill="1" applyAlignment="1">
      <alignment horizontal="left" vertical="center"/>
    </xf>
    <xf numFmtId="0" fontId="0" fillId="3" borderId="0" xfId="0" applyFill="1"/>
    <xf numFmtId="0" fontId="6" fillId="7" borderId="0" xfId="0" applyFont="1" applyFill="1"/>
    <xf numFmtId="0" fontId="0" fillId="7" borderId="2" xfId="0" applyFill="1" applyBorder="1"/>
    <xf numFmtId="0" fontId="0" fillId="2" borderId="0" xfId="0" applyFill="1"/>
    <xf numFmtId="0" fontId="0" fillId="10" borderId="4" xfId="0" applyFill="1" applyBorder="1" applyProtection="1">
      <protection hidden="1"/>
    </xf>
    <xf numFmtId="0" fontId="0" fillId="0" borderId="5" xfId="0" applyBorder="1"/>
    <xf numFmtId="164" fontId="0" fillId="10" borderId="4" xfId="0" applyNumberFormat="1" applyFill="1" applyBorder="1" applyAlignment="1" applyProtection="1">
      <alignment vertical="center"/>
      <protection hidden="1"/>
    </xf>
    <xf numFmtId="0" fontId="0" fillId="11" borderId="6" xfId="0" applyFill="1" applyBorder="1" applyProtection="1">
      <protection hidden="1"/>
    </xf>
    <xf numFmtId="0" fontId="0" fillId="11" borderId="4" xfId="0" applyFill="1" applyBorder="1" applyProtection="1">
      <protection hidden="1"/>
    </xf>
    <xf numFmtId="0" fontId="0" fillId="11" borderId="7" xfId="0" applyFill="1" applyBorder="1" applyProtection="1">
      <protection hidden="1"/>
    </xf>
    <xf numFmtId="0" fontId="0" fillId="11" borderId="8" xfId="0" applyFill="1" applyBorder="1" applyProtection="1">
      <protection hidden="1"/>
    </xf>
    <xf numFmtId="164" fontId="0" fillId="11" borderId="1" xfId="0" applyNumberFormat="1" applyFill="1" applyBorder="1" applyAlignment="1" applyProtection="1">
      <alignment vertical="center"/>
      <protection hidden="1"/>
    </xf>
    <xf numFmtId="164" fontId="0" fillId="11" borderId="9" xfId="0" applyNumberFormat="1" applyFill="1" applyBorder="1" applyAlignment="1" applyProtection="1">
      <alignment vertical="center"/>
      <protection hidden="1"/>
    </xf>
    <xf numFmtId="0" fontId="0" fillId="4" borderId="10" xfId="0" applyFill="1" applyBorder="1"/>
    <xf numFmtId="0" fontId="0" fillId="4" borderId="11" xfId="0" applyFill="1" applyBorder="1"/>
    <xf numFmtId="0" fontId="2" fillId="4" borderId="11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8" fillId="0" borderId="0" xfId="0" applyFont="1"/>
    <xf numFmtId="0" fontId="10" fillId="0" borderId="0" xfId="0" applyFont="1"/>
    <xf numFmtId="0" fontId="0" fillId="12" borderId="0" xfId="0" applyFill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quotePrefix="1"/>
    <xf numFmtId="165" fontId="0" fillId="0" borderId="0" xfId="0" quotePrefix="1" applyNumberFormat="1"/>
    <xf numFmtId="1" fontId="0" fillId="0" borderId="0" xfId="0" applyNumberFormat="1"/>
    <xf numFmtId="0" fontId="0" fillId="6" borderId="2" xfId="0" applyFill="1" applyBorder="1" applyProtection="1">
      <protection hidden="1"/>
    </xf>
    <xf numFmtId="0" fontId="6" fillId="6" borderId="0" xfId="0" applyFont="1" applyFill="1" applyProtection="1">
      <protection hidden="1"/>
    </xf>
    <xf numFmtId="0" fontId="0" fillId="3" borderId="0" xfId="0" applyFill="1"/>
    <xf numFmtId="0" fontId="5" fillId="0" borderId="0" xfId="0" applyFont="1"/>
    <xf numFmtId="0" fontId="5" fillId="2" borderId="0" xfId="0" applyFont="1" applyFill="1"/>
    <xf numFmtId="0" fontId="1" fillId="8" borderId="0" xfId="0" applyFont="1" applyFill="1" applyAlignment="1">
      <alignment horizontal="center"/>
    </xf>
    <xf numFmtId="0" fontId="0" fillId="12" borderId="18" xfId="0" applyFill="1" applyBorder="1" applyAlignment="1">
      <alignment horizontal="left" vertical="center"/>
    </xf>
    <xf numFmtId="0" fontId="0" fillId="12" borderId="19" xfId="0" applyFill="1" applyBorder="1" applyAlignment="1">
      <alignment horizontal="left" vertical="center"/>
    </xf>
    <xf numFmtId="0" fontId="0" fillId="12" borderId="6" xfId="0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3" fillId="3" borderId="0" xfId="0" applyFont="1" applyFill="1"/>
    <xf numFmtId="0" fontId="0" fillId="13" borderId="0" xfId="0" applyFill="1" applyAlignment="1">
      <alignment horizontal="left" vertical="center" wrapText="1"/>
    </xf>
    <xf numFmtId="0" fontId="7" fillId="9" borderId="0" xfId="0" applyFont="1" applyFill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1" fillId="14" borderId="15" xfId="0" applyFont="1" applyFill="1" applyBorder="1" applyAlignment="1">
      <alignment horizontal="left"/>
    </xf>
    <xf numFmtId="0" fontId="1" fillId="14" borderId="16" xfId="0" applyFont="1" applyFill="1" applyBorder="1" applyAlignment="1">
      <alignment horizontal="left"/>
    </xf>
    <xf numFmtId="0" fontId="1" fillId="14" borderId="17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quotePrefix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B81"/>
      <color rgb="FFFFFF99"/>
      <color rgb="FFCCFFFF"/>
      <color rgb="FFFFCCCC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zoomScale="106" zoomScaleNormal="106" workbookViewId="0">
      <selection activeCell="K17" sqref="K17"/>
    </sheetView>
  </sheetViews>
  <sheetFormatPr baseColWidth="10" defaultRowHeight="15" x14ac:dyDescent="0.25"/>
  <cols>
    <col min="1" max="1" width="30.28515625" customWidth="1"/>
    <col min="5" max="5" width="11.85546875" bestFit="1" customWidth="1"/>
    <col min="7" max="7" width="11.85546875" bestFit="1" customWidth="1"/>
  </cols>
  <sheetData>
    <row r="1" spans="1:9" ht="18.75" x14ac:dyDescent="0.25">
      <c r="D1" s="63" t="s">
        <v>78</v>
      </c>
      <c r="E1" s="63"/>
      <c r="F1" s="63"/>
    </row>
    <row r="2" spans="1:9" ht="19.5" thickBot="1" x14ac:dyDescent="0.35">
      <c r="E2" s="1"/>
      <c r="F2" s="1"/>
      <c r="G2" s="1"/>
    </row>
    <row r="3" spans="1:9" ht="18.75" x14ac:dyDescent="0.3">
      <c r="A3" s="34" t="s">
        <v>79</v>
      </c>
      <c r="B3" s="35"/>
      <c r="C3" s="35"/>
      <c r="D3" s="35"/>
      <c r="E3" s="36"/>
      <c r="F3" s="36"/>
      <c r="G3" s="36"/>
      <c r="H3" s="35"/>
      <c r="I3" s="37"/>
    </row>
    <row r="4" spans="1:9" ht="18.75" x14ac:dyDescent="0.3">
      <c r="A4" s="38" t="s">
        <v>14</v>
      </c>
      <c r="B4" s="5"/>
      <c r="C4" s="5"/>
      <c r="D4" s="5"/>
      <c r="E4" s="6"/>
      <c r="F4" s="6"/>
      <c r="G4" s="6"/>
      <c r="H4" s="5"/>
      <c r="I4" s="39"/>
    </row>
    <row r="5" spans="1:9" ht="18.75" x14ac:dyDescent="0.3">
      <c r="A5" s="38" t="s">
        <v>15</v>
      </c>
      <c r="B5" s="5"/>
      <c r="C5" s="5"/>
      <c r="D5" s="5"/>
      <c r="E5" s="6"/>
      <c r="F5" s="6"/>
      <c r="G5" s="6"/>
      <c r="H5" s="5"/>
      <c r="I5" s="39"/>
    </row>
    <row r="6" spans="1:9" ht="15.75" thickBot="1" x14ac:dyDescent="0.3">
      <c r="A6" s="67" t="s">
        <v>88</v>
      </c>
      <c r="B6" s="68"/>
      <c r="C6" s="68"/>
      <c r="D6" s="68"/>
      <c r="E6" s="68"/>
      <c r="F6" s="68"/>
      <c r="G6" s="68"/>
      <c r="H6" s="68"/>
      <c r="I6" s="69"/>
    </row>
    <row r="8" spans="1:9" x14ac:dyDescent="0.25">
      <c r="A8" s="23" t="s">
        <v>36</v>
      </c>
      <c r="B8" s="51">
        <f>G83</f>
        <v>0</v>
      </c>
    </row>
    <row r="9" spans="1:9" x14ac:dyDescent="0.25">
      <c r="G9" s="8" t="s">
        <v>8</v>
      </c>
    </row>
    <row r="10" spans="1:9" x14ac:dyDescent="0.25">
      <c r="A10" s="56" t="s">
        <v>13</v>
      </c>
      <c r="B10" s="56"/>
      <c r="C10" s="56"/>
      <c r="D10" s="56"/>
      <c r="E10" s="56"/>
      <c r="F10" s="2"/>
      <c r="G10" s="25">
        <f>Cálculo!B14</f>
        <v>0</v>
      </c>
    </row>
    <row r="11" spans="1:9" ht="15.75" thickBot="1" x14ac:dyDescent="0.3">
      <c r="A11" s="53" t="s">
        <v>80</v>
      </c>
      <c r="B11" s="53"/>
      <c r="C11" s="53"/>
      <c r="D11" s="53"/>
      <c r="E11" s="53"/>
      <c r="F11" s="53"/>
      <c r="G11" s="53"/>
      <c r="H11" s="21"/>
      <c r="I11" s="21"/>
    </row>
    <row r="12" spans="1:9" ht="15.75" thickBot="1" x14ac:dyDescent="0.3">
      <c r="A12" s="42" t="s">
        <v>1</v>
      </c>
      <c r="B12" s="41" t="s">
        <v>52</v>
      </c>
      <c r="F12" s="12"/>
      <c r="G12" s="28">
        <f>F12*0.45</f>
        <v>0</v>
      </c>
    </row>
    <row r="13" spans="1:9" ht="15.75" thickBot="1" x14ac:dyDescent="0.3">
      <c r="A13" s="42" t="s">
        <v>2</v>
      </c>
      <c r="B13" s="41" t="s">
        <v>52</v>
      </c>
      <c r="F13" s="12">
        <v>0</v>
      </c>
      <c r="G13" s="28">
        <f>F13*0.05</f>
        <v>0</v>
      </c>
    </row>
    <row r="14" spans="1:9" ht="15.75" thickBot="1" x14ac:dyDescent="0.3">
      <c r="A14" s="42" t="s">
        <v>6</v>
      </c>
      <c r="B14" s="41" t="s">
        <v>52</v>
      </c>
      <c r="F14" s="12">
        <v>0</v>
      </c>
      <c r="G14" s="28">
        <v>0</v>
      </c>
    </row>
    <row r="15" spans="1:9" x14ac:dyDescent="0.25">
      <c r="A15" s="42" t="s">
        <v>5</v>
      </c>
      <c r="B15" s="41" t="s">
        <v>51</v>
      </c>
      <c r="D15" s="40"/>
      <c r="F15" s="26"/>
      <c r="G15" s="29">
        <f>G12+G13</f>
        <v>0</v>
      </c>
    </row>
    <row r="17" spans="1:9" ht="15.75" thickBot="1" x14ac:dyDescent="0.3">
      <c r="A17" s="70" t="s">
        <v>81</v>
      </c>
      <c r="B17" s="70"/>
      <c r="C17" s="70"/>
      <c r="D17" s="70"/>
      <c r="E17" s="70"/>
      <c r="F17" s="70"/>
      <c r="G17" s="70"/>
      <c r="H17" s="70"/>
      <c r="I17" s="70"/>
    </row>
    <row r="18" spans="1:9" ht="15.75" thickBot="1" x14ac:dyDescent="0.3">
      <c r="A18" s="42" t="s">
        <v>71</v>
      </c>
      <c r="B18" s="41" t="s">
        <v>52</v>
      </c>
      <c r="F18" s="12">
        <v>0</v>
      </c>
      <c r="G18" s="30">
        <f>F18*0.225</f>
        <v>0</v>
      </c>
    </row>
    <row r="19" spans="1:9" ht="15.75" thickBot="1" x14ac:dyDescent="0.3">
      <c r="A19" s="42" t="s">
        <v>0</v>
      </c>
      <c r="B19" s="41" t="s">
        <v>52</v>
      </c>
      <c r="F19" s="12">
        <v>0</v>
      </c>
      <c r="G19" s="30">
        <f>F19*0.025</f>
        <v>0</v>
      </c>
    </row>
    <row r="20" spans="1:9" ht="15.75" thickBot="1" x14ac:dyDescent="0.3">
      <c r="A20" s="42" t="s">
        <v>6</v>
      </c>
      <c r="B20" s="41" t="s">
        <v>52</v>
      </c>
      <c r="F20" s="12"/>
      <c r="G20" s="30">
        <v>0</v>
      </c>
    </row>
    <row r="21" spans="1:9" x14ac:dyDescent="0.25">
      <c r="A21" s="42" t="s">
        <v>5</v>
      </c>
      <c r="B21" s="41" t="s">
        <v>53</v>
      </c>
      <c r="F21" s="11"/>
      <c r="G21" s="31">
        <f>G18+G19</f>
        <v>0</v>
      </c>
    </row>
    <row r="23" spans="1:9" ht="15.75" thickBot="1" x14ac:dyDescent="0.3">
      <c r="A23" s="53" t="s">
        <v>43</v>
      </c>
      <c r="B23" s="53"/>
      <c r="C23" s="53"/>
      <c r="D23" s="53"/>
      <c r="E23" s="53"/>
      <c r="F23" s="53"/>
      <c r="G23" s="53"/>
      <c r="H23" s="53"/>
      <c r="I23" s="53"/>
    </row>
    <row r="24" spans="1:9" ht="15.75" thickBot="1" x14ac:dyDescent="0.3">
      <c r="A24" s="42" t="s">
        <v>73</v>
      </c>
      <c r="B24" s="41" t="s">
        <v>52</v>
      </c>
      <c r="F24" s="12"/>
      <c r="G24" s="30">
        <f>F24*0.225</f>
        <v>0</v>
      </c>
    </row>
    <row r="25" spans="1:9" ht="15.75" thickBot="1" x14ac:dyDescent="0.3">
      <c r="A25" s="42" t="s">
        <v>0</v>
      </c>
      <c r="B25" s="41" t="s">
        <v>52</v>
      </c>
      <c r="F25" s="12"/>
      <c r="G25" s="30">
        <f>F25*0.025</f>
        <v>0</v>
      </c>
    </row>
    <row r="26" spans="1:9" ht="15.75" thickBot="1" x14ac:dyDescent="0.3">
      <c r="A26" s="42" t="s">
        <v>6</v>
      </c>
      <c r="B26" s="41" t="s">
        <v>52</v>
      </c>
      <c r="F26" s="12"/>
      <c r="G26" s="30">
        <v>0</v>
      </c>
    </row>
    <row r="27" spans="1:9" x14ac:dyDescent="0.25">
      <c r="A27" s="42" t="s">
        <v>5</v>
      </c>
      <c r="B27" s="41" t="s">
        <v>53</v>
      </c>
      <c r="F27" s="11"/>
      <c r="G27" s="30">
        <f>G24+G25</f>
        <v>0</v>
      </c>
    </row>
    <row r="29" spans="1:9" ht="15.75" thickBot="1" x14ac:dyDescent="0.3">
      <c r="A29" s="53" t="s">
        <v>7</v>
      </c>
      <c r="B29" s="53"/>
      <c r="C29" s="53"/>
      <c r="D29" s="53"/>
      <c r="E29" s="53"/>
      <c r="F29" s="53"/>
      <c r="G29" s="53"/>
      <c r="H29" s="53"/>
      <c r="I29" s="53"/>
    </row>
    <row r="30" spans="1:9" ht="15.75" thickBot="1" x14ac:dyDescent="0.3">
      <c r="A30" s="42" t="s">
        <v>74</v>
      </c>
      <c r="B30" s="41" t="s">
        <v>52</v>
      </c>
      <c r="F30" s="12">
        <v>0</v>
      </c>
      <c r="G30" s="30">
        <f>F30*0.1125</f>
        <v>0</v>
      </c>
    </row>
    <row r="31" spans="1:9" ht="15.75" thickBot="1" x14ac:dyDescent="0.3">
      <c r="A31" s="42" t="s">
        <v>75</v>
      </c>
      <c r="B31" s="41" t="s">
        <v>52</v>
      </c>
      <c r="F31" s="12">
        <v>0</v>
      </c>
      <c r="G31" s="30">
        <f>F31*0.0125</f>
        <v>0</v>
      </c>
    </row>
    <row r="32" spans="1:9" ht="15.75" thickBot="1" x14ac:dyDescent="0.3">
      <c r="A32" s="42" t="s">
        <v>6</v>
      </c>
      <c r="B32" s="41" t="s">
        <v>52</v>
      </c>
      <c r="F32" s="12"/>
      <c r="G32" s="30">
        <v>0</v>
      </c>
    </row>
    <row r="33" spans="1:9" x14ac:dyDescent="0.25">
      <c r="A33" s="42" t="s">
        <v>5</v>
      </c>
      <c r="B33" s="41" t="s">
        <v>53</v>
      </c>
      <c r="G33" s="30">
        <f>G30+G31</f>
        <v>0</v>
      </c>
    </row>
    <row r="35" spans="1:9" x14ac:dyDescent="0.25">
      <c r="G35" s="43" t="s">
        <v>8</v>
      </c>
    </row>
    <row r="36" spans="1:9" x14ac:dyDescent="0.25">
      <c r="A36" s="56" t="s">
        <v>12</v>
      </c>
      <c r="B36" s="56"/>
      <c r="C36" s="56"/>
      <c r="D36" s="56"/>
      <c r="E36" s="56"/>
      <c r="F36" s="56"/>
      <c r="G36" s="27">
        <f>IF(G41&gt;4.5,4.5,G41)</f>
        <v>0</v>
      </c>
      <c r="H36" s="2"/>
    </row>
    <row r="37" spans="1:9" x14ac:dyDescent="0.25">
      <c r="A37" s="55" t="s">
        <v>85</v>
      </c>
      <c r="B37" s="55"/>
      <c r="C37" s="55"/>
      <c r="D37" s="55"/>
      <c r="E37" s="55"/>
      <c r="F37" s="55"/>
      <c r="G37" s="55"/>
      <c r="H37" s="55"/>
      <c r="I37" s="24"/>
    </row>
    <row r="38" spans="1:9" x14ac:dyDescent="0.25">
      <c r="A38" s="55" t="s">
        <v>82</v>
      </c>
      <c r="B38" s="55"/>
      <c r="C38" s="55"/>
      <c r="D38" s="55"/>
      <c r="E38" s="55"/>
      <c r="F38" s="55"/>
      <c r="G38" s="55"/>
      <c r="H38" s="55"/>
      <c r="I38" s="55"/>
    </row>
    <row r="39" spans="1:9" x14ac:dyDescent="0.25">
      <c r="A39" s="55" t="s">
        <v>40</v>
      </c>
      <c r="B39" s="55"/>
      <c r="C39" s="55"/>
      <c r="D39" s="55"/>
      <c r="E39" s="55"/>
      <c r="F39" s="55"/>
      <c r="G39" s="55"/>
      <c r="H39" s="55"/>
      <c r="I39" s="55"/>
    </row>
    <row r="40" spans="1:9" ht="15.75" thickBot="1" x14ac:dyDescent="0.3">
      <c r="A40" s="10"/>
      <c r="B40" s="10"/>
      <c r="C40" s="10"/>
      <c r="D40" s="10"/>
      <c r="E40" s="10"/>
      <c r="F40" s="10"/>
      <c r="G40" s="10"/>
      <c r="H40" s="10"/>
      <c r="I40" s="10"/>
    </row>
    <row r="41" spans="1:9" ht="15.75" thickBot="1" x14ac:dyDescent="0.3">
      <c r="A41" s="57" t="s">
        <v>37</v>
      </c>
      <c r="B41" s="58"/>
      <c r="C41" s="59"/>
      <c r="D41" s="41" t="s">
        <v>54</v>
      </c>
      <c r="F41" s="32">
        <f>(E45+E46)/2</f>
        <v>0</v>
      </c>
      <c r="G41" s="32">
        <f>IF(E46&lt;5,F41*0.45,Hoja1!A2)</f>
        <v>0</v>
      </c>
    </row>
    <row r="42" spans="1:9" ht="15.75" thickBot="1" x14ac:dyDescent="0.3">
      <c r="A42" s="18" t="s">
        <v>41</v>
      </c>
      <c r="B42" s="18"/>
      <c r="C42" s="18"/>
      <c r="D42" s="19"/>
      <c r="E42" s="19"/>
      <c r="F42" s="16"/>
      <c r="G42" s="17"/>
    </row>
    <row r="43" spans="1:9" ht="15.75" thickBot="1" x14ac:dyDescent="0.3">
      <c r="A43" s="18"/>
      <c r="B43" s="60" t="s">
        <v>89</v>
      </c>
      <c r="C43" s="60"/>
      <c r="D43" s="60"/>
      <c r="E43" s="13">
        <v>0</v>
      </c>
      <c r="F43" s="16"/>
      <c r="G43" s="17"/>
    </row>
    <row r="44" spans="1:9" ht="15.75" thickBot="1" x14ac:dyDescent="0.3">
      <c r="A44" s="18"/>
      <c r="B44" s="60" t="s">
        <v>90</v>
      </c>
      <c r="C44" s="60"/>
      <c r="D44" s="60"/>
      <c r="E44" s="13">
        <v>0</v>
      </c>
      <c r="F44" s="16"/>
      <c r="G44" s="17"/>
    </row>
    <row r="45" spans="1:9" ht="15.75" thickBot="1" x14ac:dyDescent="0.3">
      <c r="A45" s="18"/>
      <c r="B45" s="20" t="s">
        <v>42</v>
      </c>
      <c r="C45" s="20"/>
      <c r="D45" s="20"/>
      <c r="E45" s="33">
        <f>(E43*0.4+E44*0.6)</f>
        <v>0</v>
      </c>
      <c r="F45" s="16"/>
      <c r="G45" s="17"/>
    </row>
    <row r="46" spans="1:9" ht="15.75" thickBot="1" x14ac:dyDescent="0.3">
      <c r="A46" s="18"/>
      <c r="B46" s="60" t="s">
        <v>55</v>
      </c>
      <c r="C46" s="60"/>
      <c r="D46" s="60"/>
      <c r="E46" s="13"/>
      <c r="F46" s="16"/>
      <c r="G46" s="17"/>
    </row>
    <row r="47" spans="1:9" x14ac:dyDescent="0.25">
      <c r="A47" s="62" t="s">
        <v>83</v>
      </c>
      <c r="B47" s="62"/>
      <c r="C47" s="62"/>
      <c r="D47" s="62"/>
      <c r="E47" s="62"/>
      <c r="F47" s="62"/>
      <c r="G47" s="62"/>
    </row>
    <row r="48" spans="1:9" x14ac:dyDescent="0.25">
      <c r="A48" s="62" t="s">
        <v>84</v>
      </c>
      <c r="B48" s="62"/>
      <c r="C48" s="62"/>
      <c r="D48" s="62"/>
      <c r="E48" s="62"/>
      <c r="F48" s="62"/>
      <c r="G48" s="62"/>
    </row>
    <row r="49" spans="1:7" x14ac:dyDescent="0.25">
      <c r="G49" s="8" t="s">
        <v>8</v>
      </c>
    </row>
    <row r="50" spans="1:7" x14ac:dyDescent="0.25">
      <c r="A50" s="56" t="s">
        <v>11</v>
      </c>
      <c r="B50" s="56"/>
      <c r="C50" s="56"/>
      <c r="D50" s="2" t="s">
        <v>48</v>
      </c>
      <c r="E50" s="2"/>
      <c r="G50" s="25">
        <f>IF((G54+G56+G60+G63+G70)&gt;=2,2,(G54+G56+G60+G63+G70))</f>
        <v>0</v>
      </c>
    </row>
    <row r="51" spans="1:7" x14ac:dyDescent="0.25">
      <c r="A51" s="4"/>
      <c r="B51" s="4"/>
      <c r="C51" s="4"/>
      <c r="D51" s="2"/>
      <c r="E51" s="2"/>
      <c r="G51" s="9"/>
    </row>
    <row r="52" spans="1:7" x14ac:dyDescent="0.25">
      <c r="A52" s="4"/>
      <c r="B52" s="4"/>
      <c r="C52" s="4"/>
      <c r="D52" s="2"/>
      <c r="E52" s="2"/>
      <c r="G52" s="9"/>
    </row>
    <row r="53" spans="1:7" ht="15.75" thickBot="1" x14ac:dyDescent="0.3">
      <c r="A53" s="4"/>
      <c r="C53" s="8" t="s">
        <v>16</v>
      </c>
      <c r="E53" s="9" t="s">
        <v>17</v>
      </c>
      <c r="G53" s="8" t="s">
        <v>8</v>
      </c>
    </row>
    <row r="54" spans="1:7" ht="15.75" thickBot="1" x14ac:dyDescent="0.3">
      <c r="A54" s="61" t="s">
        <v>50</v>
      </c>
      <c r="B54" s="61"/>
      <c r="C54" s="13">
        <v>0</v>
      </c>
      <c r="D54" s="3">
        <f>IF(C54&lt;5.5,0,IF(C54&lt;6.5,0.5,IF(C54&lt;=7.99,1,1.5)))</f>
        <v>0</v>
      </c>
      <c r="E54" s="13">
        <v>0</v>
      </c>
      <c r="F54" s="3">
        <v>0</v>
      </c>
      <c r="G54" s="25">
        <f>IF(C54&lt;&gt;0,D54,F54)</f>
        <v>0</v>
      </c>
    </row>
    <row r="55" spans="1:7" x14ac:dyDescent="0.25">
      <c r="A55" s="65" t="s">
        <v>38</v>
      </c>
      <c r="B55" s="65"/>
      <c r="C55" s="65"/>
    </row>
    <row r="56" spans="1:7" ht="15.75" thickBot="1" x14ac:dyDescent="0.3">
      <c r="A56" s="66" t="s">
        <v>18</v>
      </c>
      <c r="B56" s="66"/>
      <c r="C56" s="10" t="s">
        <v>47</v>
      </c>
      <c r="G56" s="25">
        <f>SUM(G57,G58,G59)</f>
        <v>0</v>
      </c>
    </row>
    <row r="57" spans="1:7" ht="15.75" thickBot="1" x14ac:dyDescent="0.3">
      <c r="A57" s="64" t="s">
        <v>19</v>
      </c>
      <c r="B57" s="64"/>
      <c r="C57" s="64"/>
      <c r="F57" s="12" t="s">
        <v>10</v>
      </c>
      <c r="G57" s="28">
        <f>IF(F57="si",1,0)</f>
        <v>0</v>
      </c>
    </row>
    <row r="58" spans="1:7" ht="15.75" thickBot="1" x14ac:dyDescent="0.3">
      <c r="A58" s="7" t="s">
        <v>20</v>
      </c>
      <c r="F58" s="12" t="s">
        <v>10</v>
      </c>
      <c r="G58" s="28">
        <f>IF(F58="si",1,0)</f>
        <v>0</v>
      </c>
    </row>
    <row r="59" spans="1:7" ht="15.75" thickBot="1" x14ac:dyDescent="0.3">
      <c r="A59" s="64" t="s">
        <v>21</v>
      </c>
      <c r="B59" s="64"/>
      <c r="C59" s="64"/>
      <c r="F59" s="12" t="s">
        <v>10</v>
      </c>
      <c r="G59" s="28">
        <f>IF(F59="si",0.5,0)</f>
        <v>0</v>
      </c>
    </row>
    <row r="60" spans="1:7" ht="15.75" thickBot="1" x14ac:dyDescent="0.3">
      <c r="A60" s="15" t="s">
        <v>22</v>
      </c>
      <c r="B60" s="7" t="s">
        <v>46</v>
      </c>
      <c r="G60" s="25">
        <f>SUM(G61,G62)</f>
        <v>0</v>
      </c>
    </row>
    <row r="61" spans="1:7" ht="15.75" thickBot="1" x14ac:dyDescent="0.3">
      <c r="A61" s="7" t="s">
        <v>23</v>
      </c>
      <c r="F61" s="12" t="s">
        <v>10</v>
      </c>
      <c r="G61" s="28">
        <f>IF(F61="si",1,0)</f>
        <v>0</v>
      </c>
    </row>
    <row r="62" spans="1:7" ht="15.75" thickBot="1" x14ac:dyDescent="0.3">
      <c r="A62" s="7" t="s">
        <v>24</v>
      </c>
      <c r="F62" s="12" t="s">
        <v>10</v>
      </c>
      <c r="G62" s="28">
        <f>IF(F62="si",1,0)</f>
        <v>0</v>
      </c>
    </row>
    <row r="63" spans="1:7" ht="15.75" thickBot="1" x14ac:dyDescent="0.3">
      <c r="A63" s="61" t="s">
        <v>72</v>
      </c>
      <c r="B63" s="61"/>
      <c r="C63" s="61"/>
      <c r="D63" s="61"/>
      <c r="E63" s="10" t="s">
        <v>49</v>
      </c>
      <c r="F63" s="14"/>
      <c r="G63" s="25">
        <f>SUM(G64,G65,G66,G67,G68)</f>
        <v>0</v>
      </c>
    </row>
    <row r="64" spans="1:7" ht="15.75" thickBot="1" x14ac:dyDescent="0.3">
      <c r="A64" s="7" t="s">
        <v>28</v>
      </c>
      <c r="E64" s="12" t="s">
        <v>10</v>
      </c>
      <c r="F64" s="12"/>
      <c r="G64" s="28">
        <f>IF(E64="si",(0.5*F64),0)</f>
        <v>0</v>
      </c>
    </row>
    <row r="65" spans="1:7" ht="15.75" thickBot="1" x14ac:dyDescent="0.3">
      <c r="A65" s="64" t="s">
        <v>86</v>
      </c>
      <c r="B65" s="64"/>
      <c r="C65" s="64"/>
      <c r="E65" s="12" t="s">
        <v>10</v>
      </c>
      <c r="F65" s="12">
        <v>0</v>
      </c>
      <c r="G65" s="28">
        <f>IF(E65="si",(0.5*F65),0)</f>
        <v>0</v>
      </c>
    </row>
    <row r="66" spans="1:7" ht="15.75" thickBot="1" x14ac:dyDescent="0.3">
      <c r="A66" s="64" t="s">
        <v>25</v>
      </c>
      <c r="B66" s="64"/>
      <c r="E66" s="12" t="s">
        <v>10</v>
      </c>
      <c r="F66" s="12">
        <v>0</v>
      </c>
      <c r="G66" s="28">
        <f>IF(E66="si",(0.2*F66),0)</f>
        <v>0</v>
      </c>
    </row>
    <row r="67" spans="1:7" ht="15.75" thickBot="1" x14ac:dyDescent="0.3">
      <c r="A67" s="64" t="s">
        <v>26</v>
      </c>
      <c r="B67" s="64"/>
      <c r="E67" s="12" t="s">
        <v>10</v>
      </c>
      <c r="F67" s="12">
        <v>0</v>
      </c>
      <c r="G67" s="28">
        <f>IF(E67="si",(0.2*F67),0)</f>
        <v>0</v>
      </c>
    </row>
    <row r="68" spans="1:7" ht="15.75" thickBot="1" x14ac:dyDescent="0.3">
      <c r="A68" s="7" t="s">
        <v>27</v>
      </c>
      <c r="E68" s="12" t="s">
        <v>10</v>
      </c>
      <c r="F68" s="12"/>
      <c r="G68" s="28">
        <f>IF(E68="si",(0.2*F68),0)</f>
        <v>0</v>
      </c>
    </row>
    <row r="69" spans="1:7" x14ac:dyDescent="0.25">
      <c r="G69" s="8" t="s">
        <v>8</v>
      </c>
    </row>
    <row r="70" spans="1:7" x14ac:dyDescent="0.25">
      <c r="A70" s="53" t="s">
        <v>29</v>
      </c>
      <c r="B70" s="53"/>
      <c r="C70" s="53"/>
      <c r="D70" s="53"/>
      <c r="E70" s="14" t="s">
        <v>45</v>
      </c>
      <c r="G70" s="25">
        <f>IF((G73+G74+G76+G77+G80+G81)&gt;=2,2,(G73+G74+G76+G77+G80+G81))</f>
        <v>0</v>
      </c>
    </row>
    <row r="71" spans="1:7" x14ac:dyDescent="0.25">
      <c r="A71" s="54" t="s">
        <v>30</v>
      </c>
      <c r="B71" s="54"/>
      <c r="C71" s="54"/>
      <c r="D71" s="54"/>
    </row>
    <row r="72" spans="1:7" ht="15.75" thickBot="1" x14ac:dyDescent="0.3">
      <c r="F72" s="9" t="s">
        <v>31</v>
      </c>
      <c r="G72" s="8" t="s">
        <v>8</v>
      </c>
    </row>
    <row r="73" spans="1:7" ht="15.75" thickBot="1" x14ac:dyDescent="0.3">
      <c r="A73" s="54" t="s">
        <v>76</v>
      </c>
      <c r="B73" s="54"/>
      <c r="F73" s="12">
        <v>0</v>
      </c>
      <c r="G73" s="28">
        <f>F73*0.075</f>
        <v>0</v>
      </c>
    </row>
    <row r="74" spans="1:7" ht="15" customHeight="1" thickBot="1" x14ac:dyDescent="0.3">
      <c r="A74" s="64" t="s">
        <v>87</v>
      </c>
      <c r="B74" s="64"/>
      <c r="C74" s="64"/>
      <c r="F74" s="12"/>
      <c r="G74" s="28">
        <f>F74*0.15</f>
        <v>0</v>
      </c>
    </row>
    <row r="75" spans="1:7" ht="15.75" thickBot="1" x14ac:dyDescent="0.3">
      <c r="A75" s="10" t="s">
        <v>77</v>
      </c>
    </row>
    <row r="76" spans="1:7" ht="15.75" thickBot="1" x14ac:dyDescent="0.3">
      <c r="A76" s="54" t="s">
        <v>76</v>
      </c>
      <c r="B76" s="54"/>
      <c r="F76" s="12"/>
      <c r="G76" s="28">
        <f>F76*0.037</f>
        <v>0</v>
      </c>
    </row>
    <row r="77" spans="1:7" ht="15.75" thickBot="1" x14ac:dyDescent="0.3">
      <c r="A77" s="64" t="s">
        <v>87</v>
      </c>
      <c r="B77" s="64"/>
      <c r="C77" s="64"/>
      <c r="F77" s="12"/>
      <c r="G77" s="28">
        <f>F77*0.075</f>
        <v>0</v>
      </c>
    </row>
    <row r="79" spans="1:7" ht="15.75" thickBot="1" x14ac:dyDescent="0.3">
      <c r="A79" s="53" t="s">
        <v>32</v>
      </c>
      <c r="B79" s="53"/>
      <c r="C79" s="53"/>
    </row>
    <row r="80" spans="1:7" ht="15.75" thickBot="1" x14ac:dyDescent="0.3">
      <c r="A80" s="10" t="s">
        <v>33</v>
      </c>
      <c r="F80" s="12" t="s">
        <v>10</v>
      </c>
      <c r="G80" s="28">
        <f>IF(F80="si",0.5,0)</f>
        <v>0</v>
      </c>
    </row>
    <row r="81" spans="1:7" ht="15.75" thickBot="1" x14ac:dyDescent="0.3">
      <c r="A81" s="54" t="s">
        <v>34</v>
      </c>
      <c r="B81" s="54"/>
      <c r="C81" s="54"/>
      <c r="F81" s="12" t="s">
        <v>10</v>
      </c>
      <c r="G81" s="28">
        <f>IF(F81="si",0.5,0)</f>
        <v>0</v>
      </c>
    </row>
    <row r="83" spans="1:7" x14ac:dyDescent="0.25">
      <c r="A83" s="22" t="s">
        <v>35</v>
      </c>
      <c r="B83" t="s">
        <v>44</v>
      </c>
      <c r="G83" s="52">
        <f>IF(SUM(G10,G36,G50)&gt;10,10,SUM(G10,G36,G50))</f>
        <v>0</v>
      </c>
    </row>
  </sheetData>
  <sheetProtection algorithmName="SHA-512" hashValue="N0pQDJmxpDso9Uy0iYz+EpbI0eHhj7QKZSNyO0/1C0kGYMLUlSt/1xnAXKwAxHfI/zHEApTSWnb5UXA77RU41A==" saltValue="hD4hd5pny1XJuUZgbU8kHg==" spinCount="100000" sheet="1" objects="1" scenarios="1"/>
  <mergeCells count="35">
    <mergeCell ref="A6:I6"/>
    <mergeCell ref="A36:F36"/>
    <mergeCell ref="A17:I17"/>
    <mergeCell ref="A11:G11"/>
    <mergeCell ref="A23:I23"/>
    <mergeCell ref="A29:I29"/>
    <mergeCell ref="D1:F1"/>
    <mergeCell ref="A81:C81"/>
    <mergeCell ref="A77:C77"/>
    <mergeCell ref="A74:C74"/>
    <mergeCell ref="A55:C55"/>
    <mergeCell ref="A76:B76"/>
    <mergeCell ref="A79:C79"/>
    <mergeCell ref="A66:B66"/>
    <mergeCell ref="A67:B67"/>
    <mergeCell ref="A57:C57"/>
    <mergeCell ref="A59:C59"/>
    <mergeCell ref="A73:B73"/>
    <mergeCell ref="A56:B56"/>
    <mergeCell ref="A65:C65"/>
    <mergeCell ref="A54:B54"/>
    <mergeCell ref="A10:E10"/>
    <mergeCell ref="A70:D70"/>
    <mergeCell ref="A71:D71"/>
    <mergeCell ref="A37:H37"/>
    <mergeCell ref="A38:I38"/>
    <mergeCell ref="A39:I39"/>
    <mergeCell ref="A50:C50"/>
    <mergeCell ref="A41:C41"/>
    <mergeCell ref="B43:D43"/>
    <mergeCell ref="B44:D44"/>
    <mergeCell ref="B46:D46"/>
    <mergeCell ref="A63:D63"/>
    <mergeCell ref="A47:G47"/>
    <mergeCell ref="A48:G48"/>
  </mergeCells>
  <dataValidations count="6">
    <dataValidation type="whole" allowBlank="1" showInputMessage="1" showErrorMessage="1" sqref="F21" xr:uid="{00000000-0002-0000-0000-000000000000}">
      <formula1>0</formula1>
      <formula2>12</formula2>
    </dataValidation>
    <dataValidation type="decimal" allowBlank="1" showInputMessage="1" showErrorMessage="1" error="Introducir dato entre 0 a 10" sqref="C54" xr:uid="{00000000-0002-0000-0000-000001000000}">
      <formula1>0</formula1>
      <formula2>10</formula2>
    </dataValidation>
    <dataValidation type="decimal" allowBlank="1" showInputMessage="1" showErrorMessage="1" error="Introducir dato de 0 a 4" sqref="E54" xr:uid="{00000000-0002-0000-0000-000002000000}">
      <formula1>0</formula1>
      <formula2>4</formula2>
    </dataValidation>
    <dataValidation type="decimal" allowBlank="1" showInputMessage="1" showErrorMessage="1" sqref="E43:E46 F42:G46 F41" xr:uid="{00000000-0002-0000-0000-000003000000}">
      <formula1>0</formula1>
      <formula2>10</formula2>
    </dataValidation>
    <dataValidation type="whole" allowBlank="1" showInputMessage="1" showErrorMessage="1" sqref="F73:F74 F76:F77" xr:uid="{00000000-0002-0000-0000-000004000000}">
      <formula1>0</formula1>
      <formula2>10000</formula2>
    </dataValidation>
    <dataValidation type="whole" allowBlank="1" showInputMessage="1" showErrorMessage="1" error="Debe introducir datos numéricos enteros." sqref="F31 F13 F19 F25" xr:uid="{00000000-0002-0000-0000-000005000000}">
      <formula1>0</formula1>
      <formula2>40</formula2>
    </dataValidation>
  </dataValidations>
  <pageMargins left="0.7" right="0.7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6000000}">
          <x14:formula1>
            <xm:f>Listas!$A$2:$A$12</xm:f>
          </x14:formula1>
          <xm:sqref>F64:F68</xm:sqref>
        </x14:dataValidation>
        <x14:dataValidation type="list" allowBlank="1" showInputMessage="1" showErrorMessage="1" xr:uid="{00000000-0002-0000-0000-000007000000}">
          <x14:formula1>
            <xm:f>Listas!$D$2:$D$3</xm:f>
          </x14:formula1>
          <xm:sqref>F57:F59 F61:F62 F80:F81 E64:E68</xm:sqref>
        </x14:dataValidation>
        <x14:dataValidation type="list" allowBlank="1" showInputMessage="1" showErrorMessage="1" error="Seleccione dato de la lista desplegable." xr:uid="{00000000-0002-0000-0000-000008000000}">
          <x14:formula1>
            <xm:f>Listas!$C$2:$C$32</xm:f>
          </x14:formula1>
          <xm:sqref>F32 F14 F20 F26</xm:sqref>
        </x14:dataValidation>
        <x14:dataValidation type="list" allowBlank="1" showInputMessage="1" showErrorMessage="1" error="Seleccione dato de la lista desplegable." xr:uid="{00000000-0002-0000-0000-000009000000}">
          <x14:formula1>
            <xm:f>Listas!$A$2:$A$12</xm:f>
          </x14:formula1>
          <xm:sqref>F12 F18 F24 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0783-15B1-4300-994C-F15F6F960C81}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ht="15.75" thickBot="1" x14ac:dyDescent="0.3"/>
    <row r="2" spans="1:1" ht="15.75" thickBot="1" x14ac:dyDescent="0.3">
      <c r="A2" s="32">
        <f>IF(BAREMO!F41&lt;5 &amp; BAREMO!F46&lt;5,(BAREMO!F41*0.45),IF(BAREMO!F41&lt;6,(BAREMO!F41*0.45)+0.75,IF(BAREMO!F41&lt;7,(BAREMO!F41*0.45)+1,(BAREMO!F41*0.45)+1.25)))</f>
        <v>0.75</v>
      </c>
    </row>
  </sheetData>
  <dataValidations count="1">
    <dataValidation type="decimal" allowBlank="1" showInputMessage="1" showErrorMessage="1" sqref="A2" xr:uid="{00000000-0002-0000-0000-000003000000}">
      <formula1>0</formula1>
      <formula2>10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workbookViewId="0">
      <selection activeCell="F17" sqref="F17"/>
    </sheetView>
  </sheetViews>
  <sheetFormatPr baseColWidth="10" defaultRowHeight="15" x14ac:dyDescent="0.25"/>
  <cols>
    <col min="2" max="2" width="11.28515625" bestFit="1" customWidth="1"/>
    <col min="3" max="3" width="15.5703125" customWidth="1"/>
    <col min="4" max="4" width="6.7109375" bestFit="1" customWidth="1"/>
    <col min="5" max="5" width="18.5703125" customWidth="1"/>
    <col min="6" max="6" width="11.42578125" customWidth="1"/>
    <col min="7" max="7" width="13" customWidth="1"/>
    <col min="8" max="8" width="13.28515625" customWidth="1"/>
    <col min="9" max="9" width="12.28515625" bestFit="1" customWidth="1"/>
    <col min="10" max="10" width="11.85546875" bestFit="1" customWidth="1"/>
    <col min="12" max="12" width="16.28515625" customWidth="1"/>
  </cols>
  <sheetData>
    <row r="1" spans="1:16" ht="45" x14ac:dyDescent="0.25">
      <c r="B1" s="44" t="s">
        <v>56</v>
      </c>
      <c r="C1" s="45" t="s">
        <v>57</v>
      </c>
      <c r="D1" s="44" t="s">
        <v>58</v>
      </c>
      <c r="E1" s="45" t="s">
        <v>59</v>
      </c>
      <c r="F1" s="46" t="s">
        <v>60</v>
      </c>
      <c r="G1" s="47" t="s">
        <v>61</v>
      </c>
    </row>
    <row r="2" spans="1:16" x14ac:dyDescent="0.25">
      <c r="A2" t="s">
        <v>62</v>
      </c>
      <c r="B2" s="14">
        <f>BAREMO!F12</f>
        <v>0</v>
      </c>
      <c r="C2" t="b">
        <f>IF(B2&gt;10,TRUE,FALSE)</f>
        <v>0</v>
      </c>
      <c r="D2" s="48">
        <f>B2*12</f>
        <v>0</v>
      </c>
      <c r="E2" s="49" t="b">
        <f>IF(D3&gt;120,TRUE,FALSE)</f>
        <v>0</v>
      </c>
      <c r="F2">
        <f>IF((C2=FALSE),B2*0.45,10*0.45)</f>
        <v>0</v>
      </c>
      <c r="G2">
        <f>F2</f>
        <v>0</v>
      </c>
      <c r="L2" s="14"/>
      <c r="M2" s="14"/>
      <c r="N2" s="14"/>
      <c r="O2" s="14"/>
      <c r="P2" s="14"/>
    </row>
    <row r="3" spans="1:16" x14ac:dyDescent="0.25">
      <c r="A3" t="s">
        <v>63</v>
      </c>
      <c r="B3" s="14">
        <f>BAREMO!F13</f>
        <v>0</v>
      </c>
      <c r="C3" s="48" t="b">
        <f>IF(B3&gt;=12,TRUE,FALSE)</f>
        <v>0</v>
      </c>
      <c r="D3" s="50">
        <f>SUM(D2+B3)</f>
        <v>0</v>
      </c>
      <c r="E3" t="b">
        <f>IF(D3&gt;120,TRUE,FALSE)</f>
        <v>0</v>
      </c>
      <c r="F3" s="48">
        <f>IF(E3=TRUE,(120-D2)*0.05,B3*0.05)</f>
        <v>0</v>
      </c>
      <c r="G3" s="48">
        <f>IF(E2=FALSE,F2+F3,F2)</f>
        <v>0</v>
      </c>
      <c r="I3" s="48"/>
      <c r="L3" s="14"/>
      <c r="M3" s="14"/>
      <c r="N3" s="14"/>
      <c r="O3" s="14"/>
      <c r="P3" s="14"/>
    </row>
    <row r="4" spans="1:16" x14ac:dyDescent="0.25">
      <c r="L4" s="14"/>
      <c r="M4" s="14"/>
      <c r="N4" s="14"/>
      <c r="O4" s="14"/>
      <c r="P4" s="14"/>
    </row>
    <row r="5" spans="1:16" x14ac:dyDescent="0.25">
      <c r="A5" t="s">
        <v>64</v>
      </c>
      <c r="B5" s="14">
        <f>BAREMO!F18</f>
        <v>0</v>
      </c>
      <c r="C5">
        <f>IF(B5&gt;10,10,B5)</f>
        <v>0</v>
      </c>
      <c r="D5" s="50">
        <f>SUM(D3,(B5*12))</f>
        <v>0</v>
      </c>
      <c r="E5" t="b">
        <f>IF(D5&gt;120,TRUE,FALSE)</f>
        <v>0</v>
      </c>
      <c r="F5" s="48">
        <f>IF(E5=TRUE,QUOTIENT((120-D3),12)*0.225,B5*0.225)</f>
        <v>0</v>
      </c>
      <c r="G5" s="48">
        <f>IF(E3=FALSE,G3+F5,IF(E5=TRUE,G3,"error"))</f>
        <v>0</v>
      </c>
      <c r="L5" s="14"/>
      <c r="M5" s="14"/>
      <c r="N5" s="14"/>
      <c r="O5" s="14"/>
      <c r="P5" s="14"/>
    </row>
    <row r="6" spans="1:16" x14ac:dyDescent="0.25">
      <c r="A6" t="s">
        <v>65</v>
      </c>
      <c r="B6" s="14">
        <f>BAREMO!F19</f>
        <v>0</v>
      </c>
      <c r="C6" s="48" t="b">
        <f>IF(B6&gt;=12,TRUE,FALSE)</f>
        <v>0</v>
      </c>
      <c r="D6" s="50">
        <f>SUM(D5,B6)</f>
        <v>0</v>
      </c>
      <c r="E6" t="b">
        <f>IF(D6&gt;120,TRUE,FALSE)</f>
        <v>0</v>
      </c>
      <c r="F6" s="48">
        <f>IF(E5=TRUE,MOD((120-D3),12)*0.025,IF(E6=FALSE,B6*0.025,(120-D5)*0.025))</f>
        <v>0</v>
      </c>
      <c r="G6" s="48">
        <f>IF(E5=FALSE,G5+F6,IF(AND(E6=TRUE,F6&gt;=0),G5+F6,G5))</f>
        <v>0</v>
      </c>
      <c r="I6" s="48"/>
      <c r="L6" s="14"/>
      <c r="M6" s="14"/>
      <c r="N6" s="14"/>
      <c r="O6" s="14"/>
      <c r="P6" s="14"/>
    </row>
    <row r="7" spans="1:16" x14ac:dyDescent="0.25">
      <c r="L7" s="14"/>
      <c r="M7" s="14"/>
      <c r="N7" s="14"/>
      <c r="O7" s="14"/>
      <c r="P7" s="14"/>
    </row>
    <row r="8" spans="1:16" x14ac:dyDescent="0.25">
      <c r="A8" t="s">
        <v>66</v>
      </c>
      <c r="B8" s="14">
        <f>BAREMO!F24</f>
        <v>0</v>
      </c>
      <c r="C8">
        <f>IF(B8&gt;10,10,B8)</f>
        <v>0</v>
      </c>
      <c r="D8" s="50">
        <f>SUM(D6,B8*12)</f>
        <v>0</v>
      </c>
      <c r="E8" t="b">
        <f>IF(D8&gt;120,TRUE,FALSE)</f>
        <v>0</v>
      </c>
      <c r="F8" s="48">
        <f>IF(E8=TRUE,QUOTIENT((120-D6),12)*0.225,B8*0.225)</f>
        <v>0</v>
      </c>
      <c r="G8" s="48">
        <f>IF(E6=FALSE,G6+F8,IF(E8=TRUE,G6,"error"))</f>
        <v>0</v>
      </c>
      <c r="L8" s="14"/>
      <c r="M8" s="14"/>
      <c r="N8" s="14"/>
      <c r="O8" s="14"/>
      <c r="P8" s="14"/>
    </row>
    <row r="9" spans="1:16" x14ac:dyDescent="0.25">
      <c r="A9" t="s">
        <v>67</v>
      </c>
      <c r="B9" s="14">
        <f>BAREMO!F25</f>
        <v>0</v>
      </c>
      <c r="C9" s="48" t="b">
        <f>IF(B9&gt;=12,TRUE,FALSE)</f>
        <v>0</v>
      </c>
      <c r="D9" s="50">
        <f>SUM(D8,B9)</f>
        <v>0</v>
      </c>
      <c r="E9" t="b">
        <f>IF(D9&gt;120,TRUE,FALSE)</f>
        <v>0</v>
      </c>
      <c r="F9" s="48">
        <f>IF(E9=FALSE,B9*0.025,IF(E8=FALSE,(120-D8)*0.025,IF(F8&lt;0,0,IF(E6=TRUE,0,MOD((120-D6),12)*0.025))))</f>
        <v>0</v>
      </c>
      <c r="G9" s="48">
        <f>IF(E8=FALSE,G8+F9,IF(AND(E9=TRUE,F9&gt;0,F8&gt;=0),G8+F9,G8))</f>
        <v>0</v>
      </c>
      <c r="I9" s="48"/>
      <c r="L9" s="14"/>
      <c r="M9" s="14"/>
      <c r="N9" s="14"/>
      <c r="O9" s="14"/>
      <c r="P9" s="14"/>
    </row>
    <row r="10" spans="1:16" x14ac:dyDescent="0.25">
      <c r="L10" s="14"/>
      <c r="M10" s="14"/>
      <c r="N10" s="14"/>
      <c r="O10" s="14"/>
      <c r="P10" s="14"/>
    </row>
    <row r="11" spans="1:16" x14ac:dyDescent="0.25">
      <c r="A11" t="s">
        <v>68</v>
      </c>
      <c r="B11" s="14">
        <f>BAREMO!F30</f>
        <v>0</v>
      </c>
      <c r="C11">
        <f>IF(B11&gt;10,10,B11)</f>
        <v>0</v>
      </c>
      <c r="D11" s="50">
        <f>SUM(D9,B11*12)</f>
        <v>0</v>
      </c>
      <c r="E11" t="b">
        <f>IF(D11&gt;120,TRUE,FALSE)</f>
        <v>0</v>
      </c>
      <c r="F11" s="48">
        <f>IF(E11=TRUE,QUOTIENT((120-D9),12)*0.1125,B11*0.1125)</f>
        <v>0</v>
      </c>
      <c r="G11" s="48">
        <f>IF(E9=FALSE,G9+F11,IF(E11=TRUE,G9,"error"))</f>
        <v>0</v>
      </c>
      <c r="I11" s="48"/>
      <c r="L11" s="14"/>
      <c r="M11" s="14"/>
      <c r="N11" s="14"/>
      <c r="O11" s="14"/>
      <c r="P11" s="14"/>
    </row>
    <row r="12" spans="1:16" x14ac:dyDescent="0.25">
      <c r="A12" t="s">
        <v>69</v>
      </c>
      <c r="B12" s="14">
        <f>BAREMO!F31</f>
        <v>0</v>
      </c>
      <c r="C12" s="48" t="b">
        <f>IF(B12&gt;=12,TRUE,FALSE)</f>
        <v>0</v>
      </c>
      <c r="D12" s="50">
        <f>SUM(D11,B12)</f>
        <v>0</v>
      </c>
      <c r="E12" t="b">
        <f>IF(D12&gt;120,TRUE,FALSE)</f>
        <v>0</v>
      </c>
      <c r="F12" s="48">
        <f>IF(E12=FALSE,B12*0.0125,IF(E11=FALSE,(120-D11)*0.0125,IF(F11&gt;0,MOD((120-D9),12)*0.0125,0)))</f>
        <v>0</v>
      </c>
      <c r="G12" s="48">
        <f>IF(E11=FALSE,G11+F12,IF(AND(E12=TRUE,F12&gt;0,F11&gt;=0),G11+F12,G11))</f>
        <v>0</v>
      </c>
      <c r="I12" s="48"/>
      <c r="L12" s="14"/>
      <c r="M12" s="14"/>
      <c r="N12" s="14"/>
      <c r="O12" s="14"/>
      <c r="P12" s="14"/>
    </row>
    <row r="13" spans="1:16" x14ac:dyDescent="0.25">
      <c r="J13" s="48"/>
      <c r="L13" s="14"/>
      <c r="M13" s="14"/>
      <c r="N13" s="14"/>
      <c r="O13" s="14"/>
      <c r="P13" s="14"/>
    </row>
    <row r="14" spans="1:16" x14ac:dyDescent="0.25">
      <c r="A14" t="s">
        <v>70</v>
      </c>
      <c r="B14">
        <f>IF(G12&gt;4.5,4.5,G12)</f>
        <v>0</v>
      </c>
      <c r="L14" s="14"/>
      <c r="M14" s="14"/>
      <c r="N14" s="14"/>
      <c r="O14" s="14"/>
      <c r="P14" s="14"/>
    </row>
    <row r="17" spans="3:15" x14ac:dyDescent="0.25">
      <c r="H17" s="48"/>
    </row>
    <row r="19" spans="3:15" x14ac:dyDescent="0.25">
      <c r="H19" s="48"/>
    </row>
    <row r="23" spans="3:15" x14ac:dyDescent="0.25">
      <c r="C23" s="48"/>
      <c r="H23" s="48"/>
    </row>
    <row r="27" spans="3:15" x14ac:dyDescent="0.25">
      <c r="H27" s="71"/>
      <c r="I27" s="72"/>
      <c r="J27" s="72"/>
      <c r="K27" s="72"/>
      <c r="L27" s="72"/>
      <c r="M27" s="72"/>
      <c r="N27" s="72"/>
      <c r="O27" s="72"/>
    </row>
    <row r="29" spans="3:15" x14ac:dyDescent="0.25">
      <c r="H29" s="48"/>
    </row>
    <row r="31" spans="3:15" x14ac:dyDescent="0.25">
      <c r="H31" s="48"/>
    </row>
    <row r="32" spans="3:15" x14ac:dyDescent="0.25">
      <c r="H32" s="48"/>
    </row>
    <row r="33" spans="3:16" x14ac:dyDescent="0.25">
      <c r="H33" s="71"/>
      <c r="I33" s="72"/>
      <c r="J33" s="72"/>
      <c r="K33" s="72"/>
      <c r="L33" s="72"/>
      <c r="M33" s="72"/>
      <c r="N33" s="72"/>
      <c r="O33" s="72"/>
      <c r="P33" s="72"/>
    </row>
    <row r="34" spans="3:16" x14ac:dyDescent="0.25">
      <c r="H34" s="72"/>
      <c r="I34" s="72"/>
      <c r="J34" s="72"/>
      <c r="K34" s="72"/>
      <c r="L34" s="72"/>
      <c r="M34" s="72"/>
      <c r="N34" s="72"/>
    </row>
    <row r="36" spans="3:16" x14ac:dyDescent="0.25">
      <c r="H36" s="71"/>
      <c r="I36" s="71"/>
      <c r="J36" s="71"/>
      <c r="K36" s="71"/>
      <c r="L36" s="71"/>
      <c r="M36" s="71"/>
      <c r="N36" s="71"/>
    </row>
    <row r="37" spans="3:16" x14ac:dyDescent="0.25">
      <c r="H37" s="48"/>
    </row>
    <row r="39" spans="3:16" x14ac:dyDescent="0.25">
      <c r="C39" s="48"/>
    </row>
  </sheetData>
  <mergeCells count="4">
    <mergeCell ref="H27:O27"/>
    <mergeCell ref="H33:P33"/>
    <mergeCell ref="H34:N34"/>
    <mergeCell ref="H36:N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D32"/>
  <sheetViews>
    <sheetView workbookViewId="0">
      <selection activeCell="B13" sqref="B13"/>
    </sheetView>
  </sheetViews>
  <sheetFormatPr baseColWidth="10" defaultRowHeight="15" x14ac:dyDescent="0.25"/>
  <sheetData>
    <row r="1" spans="1:4" x14ac:dyDescent="0.25">
      <c r="A1" t="s">
        <v>3</v>
      </c>
      <c r="B1" t="s">
        <v>4</v>
      </c>
      <c r="C1" t="s">
        <v>39</v>
      </c>
    </row>
    <row r="2" spans="1:4" x14ac:dyDescent="0.25">
      <c r="A2">
        <v>0</v>
      </c>
      <c r="B2">
        <v>0</v>
      </c>
      <c r="C2">
        <v>0</v>
      </c>
      <c r="D2" t="s">
        <v>9</v>
      </c>
    </row>
    <row r="3" spans="1:4" x14ac:dyDescent="0.25">
      <c r="A3">
        <v>1</v>
      </c>
      <c r="B3">
        <v>1</v>
      </c>
      <c r="C3">
        <v>1</v>
      </c>
      <c r="D3" t="s">
        <v>10</v>
      </c>
    </row>
    <row r="4" spans="1:4" x14ac:dyDescent="0.25">
      <c r="A4">
        <v>2</v>
      </c>
      <c r="B4">
        <v>2</v>
      </c>
      <c r="C4">
        <v>2</v>
      </c>
    </row>
    <row r="5" spans="1:4" x14ac:dyDescent="0.25">
      <c r="A5">
        <v>3</v>
      </c>
      <c r="B5">
        <v>3</v>
      </c>
      <c r="C5">
        <v>3</v>
      </c>
    </row>
    <row r="6" spans="1:4" x14ac:dyDescent="0.25">
      <c r="A6">
        <v>4</v>
      </c>
      <c r="B6">
        <v>4</v>
      </c>
      <c r="C6">
        <v>4</v>
      </c>
    </row>
    <row r="7" spans="1:4" x14ac:dyDescent="0.25">
      <c r="A7">
        <v>5</v>
      </c>
      <c r="B7">
        <v>5</v>
      </c>
      <c r="C7">
        <v>5</v>
      </c>
    </row>
    <row r="8" spans="1:4" x14ac:dyDescent="0.25">
      <c r="A8">
        <v>6</v>
      </c>
      <c r="B8">
        <v>6</v>
      </c>
      <c r="C8">
        <v>6</v>
      </c>
    </row>
    <row r="9" spans="1:4" x14ac:dyDescent="0.25">
      <c r="A9">
        <v>7</v>
      </c>
      <c r="B9">
        <v>7</v>
      </c>
      <c r="C9">
        <v>7</v>
      </c>
    </row>
    <row r="10" spans="1:4" x14ac:dyDescent="0.25">
      <c r="A10">
        <v>8</v>
      </c>
      <c r="B10">
        <v>8</v>
      </c>
      <c r="C10">
        <v>8</v>
      </c>
    </row>
    <row r="11" spans="1:4" x14ac:dyDescent="0.25">
      <c r="A11">
        <v>9</v>
      </c>
      <c r="B11">
        <v>9</v>
      </c>
      <c r="C11">
        <v>9</v>
      </c>
    </row>
    <row r="12" spans="1:4" x14ac:dyDescent="0.25">
      <c r="A12">
        <v>10</v>
      </c>
      <c r="B12">
        <v>10</v>
      </c>
      <c r="C12">
        <v>10</v>
      </c>
    </row>
    <row r="13" spans="1:4" x14ac:dyDescent="0.25">
      <c r="B13">
        <v>11</v>
      </c>
      <c r="C13">
        <v>11</v>
      </c>
    </row>
    <row r="14" spans="1:4" x14ac:dyDescent="0.25">
      <c r="C14">
        <v>12</v>
      </c>
    </row>
    <row r="15" spans="1:4" x14ac:dyDescent="0.25">
      <c r="C15">
        <v>13</v>
      </c>
    </row>
    <row r="16" spans="1:4" x14ac:dyDescent="0.25">
      <c r="C16">
        <v>14</v>
      </c>
    </row>
    <row r="17" spans="3:3" x14ac:dyDescent="0.25">
      <c r="C17">
        <v>15</v>
      </c>
    </row>
    <row r="18" spans="3:3" x14ac:dyDescent="0.25">
      <c r="C18">
        <v>16</v>
      </c>
    </row>
    <row r="19" spans="3:3" x14ac:dyDescent="0.25">
      <c r="C19">
        <v>17</v>
      </c>
    </row>
    <row r="20" spans="3:3" x14ac:dyDescent="0.25">
      <c r="C20">
        <v>18</v>
      </c>
    </row>
    <row r="21" spans="3:3" x14ac:dyDescent="0.25">
      <c r="C21">
        <v>19</v>
      </c>
    </row>
    <row r="22" spans="3:3" x14ac:dyDescent="0.25">
      <c r="C22">
        <v>20</v>
      </c>
    </row>
    <row r="23" spans="3:3" x14ac:dyDescent="0.25">
      <c r="C23">
        <v>21</v>
      </c>
    </row>
    <row r="24" spans="3:3" x14ac:dyDescent="0.25">
      <c r="C24">
        <v>22</v>
      </c>
    </row>
    <row r="25" spans="3:3" x14ac:dyDescent="0.25">
      <c r="C25">
        <v>23</v>
      </c>
    </row>
    <row r="26" spans="3:3" x14ac:dyDescent="0.25">
      <c r="C26">
        <v>24</v>
      </c>
    </row>
    <row r="27" spans="3:3" x14ac:dyDescent="0.25">
      <c r="C27">
        <v>25</v>
      </c>
    </row>
    <row r="28" spans="3:3" x14ac:dyDescent="0.25">
      <c r="C28">
        <v>26</v>
      </c>
    </row>
    <row r="29" spans="3:3" x14ac:dyDescent="0.25">
      <c r="C29">
        <v>27</v>
      </c>
    </row>
    <row r="30" spans="3:3" x14ac:dyDescent="0.25">
      <c r="C30">
        <v>28</v>
      </c>
    </row>
    <row r="31" spans="3:3" x14ac:dyDescent="0.25">
      <c r="C31">
        <v>29</v>
      </c>
    </row>
    <row r="32" spans="3:3" x14ac:dyDescent="0.25">
      <c r="C32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BAREMO</vt:lpstr>
      <vt:lpstr>Hoja1</vt:lpstr>
      <vt:lpstr>Cálculo</vt:lpstr>
      <vt:lpstr>Listas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sssd27 Susana Sánchez Díaz tfno:9252 48281</dc:creator>
  <cp:lastModifiedBy>Jesús Manuel Blázquez Gómez</cp:lastModifiedBy>
  <cp:lastPrinted>2022-03-18T10:02:21Z</cp:lastPrinted>
  <dcterms:created xsi:type="dcterms:W3CDTF">2022-03-03T12:57:46Z</dcterms:created>
  <dcterms:modified xsi:type="dcterms:W3CDTF">2024-07-31T10:27:15Z</dcterms:modified>
</cp:coreProperties>
</file>